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chartsheets/sheet1.xml" ContentType="application/vnd.openxmlformats-officedocument.spreadsheetml.chart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1"/>
  <workbookPr defaultThemeVersion="166925"/>
  <mc:AlternateContent xmlns:mc="http://schemas.openxmlformats.org/markup-compatibility/2006">
    <mc:Choice Requires="x15">
      <x15ac:absPath xmlns:x15ac="http://schemas.microsoft.com/office/spreadsheetml/2010/11/ac" url="/Users/brichter/Documents/Sustainable Waters/Blogs &amp; Editorials/"/>
    </mc:Choice>
  </mc:AlternateContent>
  <xr:revisionPtr revIDLastSave="0" documentId="8_{75A5E4E6-8137-CB40-B0DE-13CCCCC5EE82}" xr6:coauthVersionLast="47" xr6:coauthVersionMax="47" xr10:uidLastSave="{00000000-0000-0000-0000-000000000000}"/>
  <bookViews>
    <workbookView xWindow="0" yWindow="500" windowWidth="28800" windowHeight="15980" activeTab="1" xr2:uid="{3165FE2B-4210-4A49-9293-9E359869BE53}"/>
  </bookViews>
  <sheets>
    <sheet name="INSTRUCTIONS" sheetId="3" r:id="rId1"/>
    <sheet name="Data Sheet" sheetId="1" r:id="rId2"/>
    <sheet name="Water Use Graph" sheetId="2"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20" i="1" l="1"/>
  <c r="X19" i="1"/>
  <c r="X18" i="1"/>
  <c r="X17" i="1"/>
  <c r="X16" i="1"/>
  <c r="X13" i="1"/>
  <c r="X12" i="1"/>
  <c r="X11" i="1"/>
  <c r="X10" i="1"/>
  <c r="X14" i="1"/>
  <c r="X9" i="1"/>
  <c r="V15" i="1"/>
  <c r="V9" i="1"/>
  <c r="V10" i="1"/>
  <c r="V12" i="1"/>
  <c r="V11" i="1"/>
  <c r="V20" i="1"/>
  <c r="V19" i="1"/>
  <c r="V18" i="1"/>
  <c r="V17" i="1"/>
  <c r="V16" i="1"/>
  <c r="V14" i="1"/>
  <c r="V13" i="1"/>
  <c r="E20" i="1"/>
  <c r="E19" i="1"/>
  <c r="E18" i="1"/>
  <c r="E17" i="1"/>
  <c r="E16" i="1"/>
  <c r="E15" i="1"/>
  <c r="X15" i="1" s="1"/>
  <c r="E14" i="1"/>
  <c r="E13" i="1"/>
  <c r="E12" i="1"/>
  <c r="E11" i="1"/>
  <c r="E10" i="1"/>
  <c r="E9" i="1"/>
  <c r="T9" i="1" s="1"/>
  <c r="C22" i="1"/>
  <c r="B22" i="1"/>
  <c r="E22" i="1" l="1"/>
  <c r="X22" i="1"/>
  <c r="V22" i="1" s="1"/>
  <c r="B25" i="1" s="1"/>
  <c r="F14" i="1" l="1"/>
  <c r="F13" i="1"/>
  <c r="F20" i="1"/>
  <c r="F12" i="1"/>
  <c r="F19" i="1"/>
  <c r="F11" i="1"/>
  <c r="F10" i="1"/>
  <c r="F17" i="1"/>
  <c r="F9" i="1"/>
  <c r="U9" i="1" s="1"/>
  <c r="H9" i="1" s="1"/>
  <c r="F15" i="1"/>
  <c r="F18" i="1"/>
  <c r="F16" i="1"/>
  <c r="S19" i="1"/>
  <c r="S11" i="1"/>
  <c r="S10" i="1"/>
  <c r="S9" i="1"/>
  <c r="S12" i="1"/>
  <c r="S17" i="1"/>
  <c r="S18" i="1"/>
  <c r="S20" i="1"/>
  <c r="S14" i="1"/>
  <c r="S15" i="1"/>
  <c r="S13" i="1"/>
  <c r="S16" i="1"/>
  <c r="I9" i="1" l="1"/>
  <c r="J9" i="1"/>
  <c r="F22" i="1"/>
  <c r="K9" i="1" l="1"/>
  <c r="T10" i="1"/>
  <c r="U10" i="1" l="1"/>
  <c r="H10" i="1" s="1"/>
  <c r="T11" i="1" s="1"/>
  <c r="J10" i="1"/>
  <c r="K10" i="1" s="1"/>
  <c r="I10" i="1"/>
  <c r="U11" i="1" l="1"/>
  <c r="H11" i="1" s="1"/>
  <c r="J11" i="1"/>
  <c r="K11" i="1" s="1"/>
  <c r="I11" i="1"/>
  <c r="T12" i="1"/>
  <c r="U12" i="1" l="1"/>
  <c r="H12" i="1" s="1"/>
  <c r="T13" i="1" s="1"/>
  <c r="I12" i="1"/>
  <c r="J12" i="1"/>
  <c r="U13" i="1" l="1"/>
  <c r="J13" i="1"/>
  <c r="K13" i="1" s="1"/>
  <c r="I13" i="1"/>
  <c r="K12" i="1"/>
  <c r="H13" i="1" l="1"/>
  <c r="T14" i="1" s="1"/>
  <c r="U14" i="1" l="1"/>
  <c r="H14" i="1" s="1"/>
  <c r="T15" i="1" s="1"/>
  <c r="U15" i="1" s="1"/>
  <c r="H15" i="1" s="1"/>
  <c r="T16" i="1" s="1"/>
  <c r="J14" i="1"/>
  <c r="K14" i="1" s="1"/>
  <c r="I14" i="1"/>
  <c r="J15" i="1" l="1"/>
  <c r="K15" i="1" s="1"/>
  <c r="I15" i="1"/>
  <c r="U16" i="1"/>
  <c r="J16" i="1"/>
  <c r="K16" i="1" s="1"/>
  <c r="I16" i="1"/>
  <c r="H16" i="1" l="1"/>
  <c r="T17" i="1" s="1"/>
  <c r="U17" i="1" l="1"/>
  <c r="I17" i="1"/>
  <c r="J17" i="1"/>
  <c r="K17" i="1" s="1"/>
  <c r="H17" i="1" l="1"/>
  <c r="T18" i="1" s="1"/>
  <c r="U18" i="1" l="1"/>
  <c r="J18" i="1"/>
  <c r="K18" i="1" s="1"/>
  <c r="I18" i="1"/>
  <c r="H18" i="1" l="1"/>
  <c r="T19" i="1" s="1"/>
  <c r="U19" i="1" l="1"/>
  <c r="J19" i="1"/>
  <c r="I19" i="1"/>
  <c r="K19" i="1" l="1"/>
  <c r="H19" i="1"/>
  <c r="T20" i="1" s="1"/>
  <c r="U20" i="1" l="1"/>
  <c r="H20" i="1" s="1"/>
  <c r="J20" i="1"/>
  <c r="I20" i="1"/>
  <c r="I22" i="1" s="1"/>
  <c r="K20" i="1" l="1"/>
  <c r="K22" i="1" s="1"/>
  <c r="J22" i="1"/>
  <c r="J23" i="1" s="1"/>
</calcChain>
</file>

<file path=xl/sharedStrings.xml><?xml version="1.0" encoding="utf-8"?>
<sst xmlns="http://schemas.openxmlformats.org/spreadsheetml/2006/main" count="62" uniqueCount="49">
  <si>
    <t>January</t>
  </si>
  <si>
    <t>February</t>
  </si>
  <si>
    <t>March</t>
  </si>
  <si>
    <t>April</t>
  </si>
  <si>
    <t>May</t>
  </si>
  <si>
    <t>June</t>
  </si>
  <si>
    <t>July</t>
  </si>
  <si>
    <t>August</t>
  </si>
  <si>
    <t>September</t>
  </si>
  <si>
    <t>October</t>
  </si>
  <si>
    <t>November</t>
  </si>
  <si>
    <t>December</t>
  </si>
  <si>
    <t>Brian's Rainwater Harvest Calculator</t>
  </si>
  <si>
    <t>Water needed (gallons)</t>
  </si>
  <si>
    <t>Water available for harvest (gallons)</t>
  </si>
  <si>
    <t>$$ saved by cistern</t>
  </si>
  <si>
    <t>Avg cost of water ($$/gallon)</t>
  </si>
  <si>
    <t>CISTERN PERFORMANCE</t>
  </si>
  <si>
    <t>ANNUAL TOTALS</t>
  </si>
  <si>
    <t>End-of-month contents of cistern (gallons)</t>
  </si>
  <si>
    <t>Avg indoor</t>
  </si>
  <si>
    <t>Indoor use</t>
  </si>
  <si>
    <t>AVG</t>
  </si>
  <si>
    <t>Roof Area for harvesting (sq ft)</t>
  </si>
  <si>
    <t>Cistern Size (gallons)</t>
  </si>
  <si>
    <t>Cistern storage potential</t>
  </si>
  <si>
    <t>(width x length of roof area draining into cistern)</t>
  </si>
  <si>
    <t>(enter month #, Jan=1,Dec=12)</t>
  </si>
  <si>
    <t>Begin outdoor watering</t>
  </si>
  <si>
    <t>End outdoor watering</t>
  </si>
  <si>
    <t>(from monthly water bills provided by your water utility; if billed bi-monthly, enter 1/2 of billed volume in each of two months)</t>
  </si>
  <si>
    <t>Water potentially saved by cistern (gallons)</t>
  </si>
  <si>
    <t>Water savings actually used outdoors</t>
  </si>
  <si>
    <t>Cistern storage minus use</t>
  </si>
  <si>
    <t>Monthly Precipitation (inches) *</t>
  </si>
  <si>
    <t>* You can usually find estimates of your average monthly precipitation simply by using a search engine to look for "Monthly Average Precipitation (Your City)"</t>
  </si>
  <si>
    <t>Monthly Water Use (gallons) **</t>
  </si>
  <si>
    <t>** This comes from your monthly water bills from your local water provider. You might be able to find this online at the water utility's website, or you can request it from the utility directly. If your billing is done bi-monthlhy, you can get reasonable results simply by dividing the bi-monthly volumes in half for the two months.</t>
  </si>
  <si>
    <t>THESE ARE THE NUMBERS YOU'LL NEED TO PROVIDE IN THE DATA SHEET TAB:</t>
  </si>
  <si>
    <t>(enter numbers only in the boxes that are outlined in heavy black lines; the other boxes will be filled in automatically!)</t>
  </si>
  <si>
    <r>
      <rPr>
        <b/>
        <sz val="14"/>
        <color theme="1"/>
        <rFont val="Calibri"/>
        <family val="2"/>
        <scheme val="minor"/>
      </rPr>
      <t>Roof Area for Harvesting:</t>
    </r>
    <r>
      <rPr>
        <sz val="14"/>
        <color theme="1"/>
        <rFont val="Calibri"/>
        <family val="2"/>
        <scheme val="minor"/>
      </rPr>
      <t xml:space="preserve"> Use a tape measure to estimate the width and length of roof area that will drain into your cistern. Enter the number in square feet</t>
    </r>
  </si>
  <si>
    <r>
      <rPr>
        <b/>
        <sz val="14"/>
        <color theme="1"/>
        <rFont val="Calibri"/>
        <family val="2"/>
        <scheme val="minor"/>
      </rPr>
      <t>Begin Outdoor Watering:</t>
    </r>
    <r>
      <rPr>
        <sz val="14"/>
        <color theme="1"/>
        <rFont val="Calibri"/>
        <family val="2"/>
        <scheme val="minor"/>
      </rPr>
      <t xml:space="preserve"> enter the number for the month in which you usually start your outdoor water use each year (1=January, 12=December)</t>
    </r>
  </si>
  <si>
    <r>
      <rPr>
        <b/>
        <sz val="14"/>
        <color theme="1"/>
        <rFont val="Calibri"/>
        <family val="2"/>
        <scheme val="minor"/>
      </rPr>
      <t xml:space="preserve">End Outdoor Watering: </t>
    </r>
    <r>
      <rPr>
        <sz val="14"/>
        <color theme="1"/>
        <rFont val="Calibri"/>
        <family val="2"/>
        <scheme val="minor"/>
      </rPr>
      <t>same as above, but this is the month during which you usually stop using water outdoors</t>
    </r>
  </si>
  <si>
    <r>
      <rPr>
        <b/>
        <sz val="14"/>
        <color theme="1"/>
        <rFont val="Calibri"/>
        <family val="2"/>
        <scheme val="minor"/>
      </rPr>
      <t xml:space="preserve">Average Cost of Water: </t>
    </r>
    <r>
      <rPr>
        <sz val="14"/>
        <color theme="1"/>
        <rFont val="Calibri"/>
        <family val="2"/>
        <scheme val="minor"/>
      </rPr>
      <t xml:space="preserve"> You can estimate this by dividing your monthly water bills ($$) by the volume of water used. In the US, this number is usually less than one penny per gallon! </t>
    </r>
  </si>
  <si>
    <r>
      <rPr>
        <b/>
        <sz val="14"/>
        <color theme="1"/>
        <rFont val="Calibri"/>
        <family val="2"/>
        <scheme val="minor"/>
      </rPr>
      <t>Monthly Precipitation (inches):</t>
    </r>
    <r>
      <rPr>
        <sz val="14"/>
        <color theme="1"/>
        <rFont val="Calibri"/>
        <family val="2"/>
        <scheme val="minor"/>
      </rPr>
      <t xml:space="preserve"> You can usually find estimates of your average monthly precipitation simply by using an internet search engine to look for "Monthly Average Precipitation (Your City)"</t>
    </r>
  </si>
  <si>
    <r>
      <rPr>
        <b/>
        <sz val="14"/>
        <color theme="1"/>
        <rFont val="Calibri"/>
        <family val="2"/>
        <scheme val="minor"/>
      </rPr>
      <t xml:space="preserve">Monthly Water Use (gallons): </t>
    </r>
    <r>
      <rPr>
        <sz val="14"/>
        <color theme="1"/>
        <rFont val="Calibri"/>
        <family val="2"/>
        <scheme val="minor"/>
      </rPr>
      <t>This comes from your monthly water bills from your local water provider. You might be able to find this online at the water utility's website, or you can request it from the utility directly. If your billing is done bi-monthlhy, you can get reasonable results simply by dividing the bi-monthly volumes in half for the two months.</t>
    </r>
  </si>
  <si>
    <t>(Minimum=500, try different values until water saved in cell J22 is maximized)</t>
  </si>
  <si>
    <t>Indoor water use               (monthly average gallons)</t>
  </si>
  <si>
    <r>
      <rPr>
        <b/>
        <sz val="14"/>
        <color theme="1"/>
        <rFont val="Calibri"/>
        <family val="2"/>
        <scheme val="minor"/>
      </rPr>
      <t xml:space="preserve">Cistern Size: </t>
    </r>
    <r>
      <rPr>
        <sz val="14"/>
        <color theme="1"/>
        <rFont val="Calibri"/>
        <family val="2"/>
        <scheme val="minor"/>
      </rPr>
      <t xml:space="preserve"> Enter an initial number of gallons to be captured by the cistern (minimum 500 gallons). After you've run the calculator, you can repeatedly change this number until the water savings shown in cell J22 is maximized.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</si>
</sst>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409]mmmm\-yy;@"/>
    <numFmt numFmtId="165" formatCode="_(* #,##0_);_(* \(#,##0\);_(* &quot;-&quot;??_);_(@_)"/>
    <numFmt numFmtId="166" formatCode="0.0000"/>
  </numFmts>
  <fonts count="8" x14ac:knownFonts="1">
    <font>
      <sz val="12"/>
      <color theme="1"/>
      <name val="Calibri"/>
      <family val="2"/>
      <scheme val="minor"/>
    </font>
    <font>
      <sz val="12"/>
      <color theme="1"/>
      <name val="Calibri"/>
      <family val="2"/>
      <scheme val="minor"/>
    </font>
    <font>
      <b/>
      <sz val="12"/>
      <color theme="1"/>
      <name val="Calibri"/>
      <family val="2"/>
      <scheme val="minor"/>
    </font>
    <font>
      <b/>
      <sz val="24"/>
      <color theme="1"/>
      <name val="Calibri"/>
      <family val="2"/>
      <scheme val="minor"/>
    </font>
    <font>
      <sz val="14"/>
      <color theme="1"/>
      <name val="Calibri"/>
      <family val="2"/>
      <scheme val="minor"/>
    </font>
    <font>
      <b/>
      <sz val="14"/>
      <color theme="1"/>
      <name val="Calibri"/>
      <family val="2"/>
      <scheme val="minor"/>
    </font>
    <font>
      <sz val="14"/>
      <color rgb="FF000000"/>
      <name val="Calibri"/>
      <family val="2"/>
      <scheme val="minor"/>
    </font>
    <font>
      <b/>
      <sz val="16"/>
      <color theme="1"/>
      <name val="Calibri"/>
      <family val="2"/>
      <scheme val="minor"/>
    </font>
  </fonts>
  <fills count="2">
    <fill>
      <patternFill patternType="none"/>
    </fill>
    <fill>
      <patternFill patternType="gray125"/>
    </fill>
  </fills>
  <borders count="4">
    <border>
      <left/>
      <right/>
      <top/>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65">
    <xf numFmtId="0" fontId="0" fillId="0" borderId="0" xfId="0"/>
    <xf numFmtId="164" fontId="0" fillId="0" borderId="0" xfId="0" applyNumberFormat="1"/>
    <xf numFmtId="165" fontId="0" fillId="0" borderId="0" xfId="1" applyNumberFormat="1" applyFont="1"/>
    <xf numFmtId="166" fontId="0" fillId="0" borderId="0" xfId="0" applyNumberFormat="1"/>
    <xf numFmtId="164" fontId="3" fillId="0" borderId="0" xfId="0" applyNumberFormat="1" applyFont="1"/>
    <xf numFmtId="164" fontId="4" fillId="0" borderId="0" xfId="0" applyNumberFormat="1" applyFont="1"/>
    <xf numFmtId="164" fontId="5" fillId="0" borderId="0" xfId="0" applyNumberFormat="1" applyFont="1" applyAlignment="1">
      <alignment horizontal="right"/>
    </xf>
    <xf numFmtId="164" fontId="5" fillId="0" borderId="0" xfId="0" applyNumberFormat="1" applyFont="1"/>
    <xf numFmtId="164" fontId="5" fillId="0" borderId="0" xfId="0" applyNumberFormat="1" applyFont="1" applyAlignment="1">
      <alignment horizontal="center" wrapText="1"/>
    </xf>
    <xf numFmtId="0" fontId="5" fillId="0" borderId="0" xfId="0" applyNumberFormat="1" applyFont="1" applyAlignment="1">
      <alignment wrapText="1"/>
    </xf>
    <xf numFmtId="0" fontId="4" fillId="0" borderId="0" xfId="0" applyFont="1"/>
    <xf numFmtId="165" fontId="4" fillId="0" borderId="0" xfId="1" applyNumberFormat="1" applyFont="1"/>
    <xf numFmtId="166" fontId="4" fillId="0" borderId="0" xfId="0" applyNumberFormat="1" applyFont="1"/>
    <xf numFmtId="165" fontId="4" fillId="0" borderId="0" xfId="0" applyNumberFormat="1" applyFont="1"/>
    <xf numFmtId="0" fontId="5" fillId="0" borderId="0" xfId="0" applyFont="1"/>
    <xf numFmtId="165" fontId="5" fillId="0" borderId="0" xfId="1" applyNumberFormat="1" applyFont="1"/>
    <xf numFmtId="164" fontId="5" fillId="0" borderId="0" xfId="0" applyNumberFormat="1" applyFont="1" applyAlignment="1">
      <alignment wrapText="1"/>
    </xf>
    <xf numFmtId="165" fontId="0" fillId="0" borderId="0" xfId="0" applyNumberFormat="1"/>
    <xf numFmtId="2" fontId="4" fillId="0" borderId="0" xfId="0" applyNumberFormat="1" applyFont="1" applyAlignment="1">
      <alignment horizontal="center"/>
    </xf>
    <xf numFmtId="2" fontId="5" fillId="0" borderId="0" xfId="0" applyNumberFormat="1" applyFont="1" applyAlignment="1">
      <alignment horizontal="center"/>
    </xf>
    <xf numFmtId="165" fontId="4" fillId="0" borderId="3" xfId="1" applyNumberFormat="1" applyFont="1" applyBorder="1" applyAlignment="1"/>
    <xf numFmtId="165" fontId="5" fillId="0" borderId="3" xfId="1" applyNumberFormat="1" applyFont="1" applyBorder="1" applyAlignment="1"/>
    <xf numFmtId="0" fontId="4" fillId="0" borderId="0" xfId="0" applyFont="1" applyAlignment="1">
      <alignment horizontal="center"/>
    </xf>
    <xf numFmtId="1" fontId="4" fillId="0" borderId="0" xfId="0" applyNumberFormat="1" applyFont="1" applyAlignment="1">
      <alignment horizontal="center"/>
    </xf>
    <xf numFmtId="2" fontId="4" fillId="0" borderId="3" xfId="0" applyNumberFormat="1" applyFont="1" applyBorder="1" applyAlignment="1">
      <alignment horizontal="center"/>
    </xf>
    <xf numFmtId="0" fontId="0" fillId="0" borderId="0" xfId="0" applyAlignment="1">
      <alignment horizontal="left"/>
    </xf>
    <xf numFmtId="0" fontId="0" fillId="0" borderId="0" xfId="0" applyAlignment="1">
      <alignment horizontal="center" wrapText="1"/>
    </xf>
    <xf numFmtId="2" fontId="4" fillId="0" borderId="2" xfId="1" applyNumberFormat="1" applyFont="1" applyBorder="1" applyAlignment="1">
      <alignment horizontal="center"/>
    </xf>
    <xf numFmtId="1" fontId="4" fillId="0" borderId="3" xfId="1" applyNumberFormat="1" applyFont="1" applyBorder="1" applyAlignment="1"/>
    <xf numFmtId="1" fontId="4" fillId="0" borderId="2" xfId="1" applyNumberFormat="1" applyFont="1" applyBorder="1" applyAlignment="1">
      <alignment horizontal="center"/>
    </xf>
    <xf numFmtId="2" fontId="0" fillId="0" borderId="0" xfId="0" applyNumberFormat="1"/>
    <xf numFmtId="2" fontId="6" fillId="0" borderId="2" xfId="0" applyNumberFormat="1" applyFont="1" applyBorder="1" applyAlignment="1">
      <alignment horizontal="center"/>
    </xf>
    <xf numFmtId="165" fontId="5" fillId="0" borderId="3" xfId="1" applyNumberFormat="1" applyFont="1" applyBorder="1" applyAlignment="1">
      <alignment horizontal="center" wrapText="1"/>
    </xf>
    <xf numFmtId="2" fontId="0" fillId="0" borderId="0" xfId="1" applyNumberFormat="1" applyFont="1"/>
    <xf numFmtId="2" fontId="4" fillId="0" borderId="0" xfId="1" applyNumberFormat="1" applyFont="1"/>
    <xf numFmtId="2" fontId="5" fillId="0" borderId="0" xfId="1" applyNumberFormat="1" applyFont="1" applyAlignment="1">
      <alignment horizontal="center" wrapText="1"/>
    </xf>
    <xf numFmtId="2" fontId="4" fillId="0" borderId="0" xfId="1" applyNumberFormat="1" applyFont="1" applyAlignment="1">
      <alignment horizontal="center"/>
    </xf>
    <xf numFmtId="2" fontId="5" fillId="0" borderId="0" xfId="1" applyNumberFormat="1" applyFont="1" applyAlignment="1">
      <alignment horizontal="center"/>
    </xf>
    <xf numFmtId="1" fontId="0" fillId="0" borderId="0" xfId="1" applyNumberFormat="1" applyFont="1"/>
    <xf numFmtId="1" fontId="4" fillId="0" borderId="0" xfId="1" applyNumberFormat="1" applyFont="1"/>
    <xf numFmtId="1" fontId="5" fillId="0" borderId="2" xfId="1" applyNumberFormat="1" applyFont="1" applyBorder="1" applyAlignment="1">
      <alignment horizontal="center" wrapText="1"/>
    </xf>
    <xf numFmtId="2" fontId="4" fillId="0" borderId="0" xfId="0" applyNumberFormat="1" applyFont="1"/>
    <xf numFmtId="2" fontId="5" fillId="0" borderId="3" xfId="0" applyNumberFormat="1" applyFont="1" applyBorder="1" applyAlignment="1">
      <alignment horizontal="center" wrapText="1"/>
    </xf>
    <xf numFmtId="2" fontId="5" fillId="0" borderId="3" xfId="2" applyNumberFormat="1" applyFont="1" applyBorder="1" applyAlignment="1">
      <alignment horizontal="center"/>
    </xf>
    <xf numFmtId="2" fontId="2" fillId="0" borderId="0" xfId="0" applyNumberFormat="1" applyFont="1"/>
    <xf numFmtId="1" fontId="5" fillId="0" borderId="2" xfId="1" applyNumberFormat="1" applyFont="1" applyBorder="1" applyAlignment="1">
      <alignment horizontal="center"/>
    </xf>
    <xf numFmtId="1" fontId="4" fillId="0" borderId="0" xfId="1" applyNumberFormat="1" applyFont="1" applyAlignment="1">
      <alignment horizontal="center"/>
    </xf>
    <xf numFmtId="1" fontId="4" fillId="0" borderId="0" xfId="0" applyNumberFormat="1" applyFont="1" applyBorder="1" applyAlignment="1">
      <alignment horizontal="center"/>
    </xf>
    <xf numFmtId="0" fontId="5" fillId="0" borderId="0" xfId="0" applyFont="1" applyBorder="1" applyAlignment="1">
      <alignment horizontal="center"/>
    </xf>
    <xf numFmtId="2" fontId="4" fillId="0" borderId="0" xfId="1" applyNumberFormat="1" applyFont="1" applyBorder="1" applyAlignment="1">
      <alignment horizontal="center"/>
    </xf>
    <xf numFmtId="164" fontId="4" fillId="0" borderId="0" xfId="0" applyNumberFormat="1" applyFont="1" applyAlignment="1">
      <alignment horizontal="left"/>
    </xf>
    <xf numFmtId="0" fontId="0" fillId="0" borderId="0" xfId="0" applyFont="1"/>
    <xf numFmtId="2" fontId="4" fillId="0" borderId="1" xfId="1" applyNumberFormat="1" applyFont="1" applyBorder="1"/>
    <xf numFmtId="2" fontId="4" fillId="0" borderId="1" xfId="0" applyNumberFormat="1" applyFont="1" applyBorder="1" applyAlignment="1">
      <alignment horizontal="right"/>
    </xf>
    <xf numFmtId="2" fontId="4" fillId="0" borderId="1" xfId="0" applyNumberFormat="1" applyFont="1" applyBorder="1"/>
    <xf numFmtId="165" fontId="4" fillId="0" borderId="1" xfId="1" applyNumberFormat="1" applyFont="1" applyBorder="1"/>
    <xf numFmtId="9" fontId="5" fillId="0" borderId="0" xfId="3" applyFont="1" applyAlignment="1">
      <alignment horizontal="center"/>
    </xf>
    <xf numFmtId="2" fontId="5" fillId="0" borderId="0" xfId="0" applyNumberFormat="1" applyFont="1" applyBorder="1" applyAlignment="1">
      <alignment horizontal="center" wrapText="1"/>
    </xf>
    <xf numFmtId="2" fontId="4" fillId="0" borderId="0" xfId="0" applyNumberFormat="1" applyFont="1" applyBorder="1" applyAlignment="1">
      <alignment horizontal="center"/>
    </xf>
    <xf numFmtId="2" fontId="5" fillId="0" borderId="0" xfId="2" applyNumberFormat="1" applyFont="1" applyBorder="1" applyAlignment="1">
      <alignment horizontal="center"/>
    </xf>
    <xf numFmtId="165" fontId="5" fillId="0" borderId="0" xfId="1" applyNumberFormat="1" applyFont="1" applyAlignment="1">
      <alignment horizontal="center"/>
    </xf>
    <xf numFmtId="0" fontId="7" fillId="0" borderId="0" xfId="0" applyFont="1"/>
    <xf numFmtId="0" fontId="5" fillId="0" borderId="2" xfId="0" applyFont="1" applyBorder="1" applyAlignment="1">
      <alignment horizontal="center"/>
    </xf>
    <xf numFmtId="0" fontId="5" fillId="0" borderId="0" xfId="0" applyFont="1" applyBorder="1" applyAlignment="1">
      <alignment horizontal="center"/>
    </xf>
    <xf numFmtId="0" fontId="5" fillId="0" borderId="3" xfId="0" applyFont="1" applyBorder="1" applyAlignment="1">
      <alignment horizontal="center"/>
    </xf>
  </cellXfs>
  <cellStyles count="4">
    <cellStyle name="Comma" xfId="1" builtinId="3"/>
    <cellStyle name="Currency" xfId="2" builtinId="4"/>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hartsheet" Target="chartsheets/sheet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059661166130821"/>
          <c:y val="0.11506876217250017"/>
          <c:w val="0.8354430394345127"/>
          <c:h val="0.74431158284823995"/>
        </c:manualLayout>
      </c:layout>
      <c:areaChart>
        <c:grouping val="stacked"/>
        <c:varyColors val="0"/>
        <c:ser>
          <c:idx val="0"/>
          <c:order val="0"/>
          <c:tx>
            <c:v>Monthly Water Use</c:v>
          </c:tx>
          <c:spPr>
            <a:solidFill>
              <a:schemeClr val="accent1"/>
            </a:solidFill>
            <a:ln w="25400">
              <a:noFill/>
            </a:ln>
            <a:effectLst/>
          </c:spPr>
          <c:cat>
            <c:strRef>
              <c:f>'Data Sheet'!$A$9:$A$20</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'Data Sheet'!$C$9:$C$20</c:f>
              <c:numCache>
                <c:formatCode>_(* #,##0_);_(* \(#,##0\);_(* "-"??_);_(@_)</c:formatCode>
                <c:ptCount val="12"/>
              </c:numCache>
            </c:numRef>
          </c:val>
          <c:extLst>
            <c:ext xmlns:c16="http://schemas.microsoft.com/office/drawing/2014/chart" uri="{C3380CC4-5D6E-409C-BE32-E72D297353CC}">
              <c16:uniqueId val="{00000000-A07C-9D4D-A3AB-592E83CEF539}"/>
            </c:ext>
          </c:extLst>
        </c:ser>
        <c:dLbls>
          <c:showLegendKey val="0"/>
          <c:showVal val="0"/>
          <c:showCatName val="0"/>
          <c:showSerName val="0"/>
          <c:showPercent val="0"/>
          <c:showBubbleSize val="0"/>
        </c:dLbls>
        <c:axId val="414038127"/>
        <c:axId val="415578879"/>
      </c:areaChart>
      <c:lineChart>
        <c:grouping val="standard"/>
        <c:varyColors val="0"/>
        <c:ser>
          <c:idx val="1"/>
          <c:order val="1"/>
          <c:tx>
            <c:v>Average Indoor Use</c:v>
          </c:tx>
          <c:spPr>
            <a:ln w="50800" cap="rnd">
              <a:solidFill>
                <a:srgbClr val="C00000"/>
              </a:solidFill>
              <a:prstDash val="dash"/>
              <a:round/>
            </a:ln>
            <a:effectLst/>
          </c:spPr>
          <c:marker>
            <c:symbol val="none"/>
          </c:marker>
          <c:val>
            <c:numRef>
              <c:f>'Data Sheet'!$S$9:$S$20</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F7AB-3549-B2B3-805C96F3273B}"/>
            </c:ext>
          </c:extLst>
        </c:ser>
        <c:dLbls>
          <c:showLegendKey val="0"/>
          <c:showVal val="0"/>
          <c:showCatName val="0"/>
          <c:showSerName val="0"/>
          <c:showPercent val="0"/>
          <c:showBubbleSize val="0"/>
        </c:dLbls>
        <c:marker val="1"/>
        <c:smooth val="0"/>
        <c:axId val="414038127"/>
        <c:axId val="415578879"/>
      </c:lineChart>
      <c:catAx>
        <c:axId val="414038127"/>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crossAx val="415578879"/>
        <c:crosses val="autoZero"/>
        <c:auto val="1"/>
        <c:lblAlgn val="ctr"/>
        <c:lblOffset val="100"/>
        <c:noMultiLvlLbl val="1"/>
      </c:catAx>
      <c:valAx>
        <c:axId val="415578879"/>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sz="1600" b="1"/>
                  <a:t>Water</a:t>
                </a:r>
                <a:r>
                  <a:rPr lang="en-US" sz="1600" b="1" baseline="0"/>
                  <a:t> Use, gallons per month</a:t>
                </a:r>
                <a:endParaRPr lang="en-US" sz="1600" b="1"/>
              </a:p>
            </c:rich>
          </c:tx>
          <c:overlay val="0"/>
          <c:spPr>
            <a:noFill/>
            <a:ln>
              <a:noFill/>
            </a:ln>
            <a:effectLst/>
          </c:spPr>
          <c:txPr>
            <a:bodyPr rot="-540000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n-US"/>
          </a:p>
        </c:txPr>
        <c:crossAx val="414038127"/>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3BF99F9-D9A8-A644-83E2-9D057E05D997}">
  <sheetPr/>
  <sheetViews>
    <sheetView zoomScale="11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0" y="0"/>
    <xdr:ext cx="8671034" cy="6273362"/>
    <xdr:graphicFrame macro="">
      <xdr:nvGraphicFramePr>
        <xdr:cNvPr id="2" name="Chart 1">
          <a:extLst>
            <a:ext uri="{FF2B5EF4-FFF2-40B4-BE49-F238E27FC236}">
              <a16:creationId xmlns:a16="http://schemas.microsoft.com/office/drawing/2014/main" id="{8596131F-7E34-0541-833B-78A0A046AC2E}"/>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0.54862</cdr:x>
      <cdr:y>0.59677</cdr:y>
    </cdr:from>
    <cdr:to>
      <cdr:x>0.68246</cdr:x>
      <cdr:y>0.64389</cdr:y>
    </cdr:to>
    <cdr:sp macro="" textlink="">
      <cdr:nvSpPr>
        <cdr:cNvPr id="4" name="TextBox 3">
          <a:extLst xmlns:a="http://schemas.openxmlformats.org/drawingml/2006/main">
            <a:ext uri="{FF2B5EF4-FFF2-40B4-BE49-F238E27FC236}">
              <a16:creationId xmlns:a16="http://schemas.microsoft.com/office/drawing/2014/main" id="{9C85C9A1-1EEC-8E42-98DD-77FFD1E3FBE3}"/>
            </a:ext>
          </a:extLst>
        </cdr:cNvPr>
        <cdr:cNvSpPr txBox="1"/>
      </cdr:nvSpPr>
      <cdr:spPr>
        <a:xfrm xmlns:a="http://schemas.openxmlformats.org/drawingml/2006/main">
          <a:off x="4757101" y="3743727"/>
          <a:ext cx="1160531" cy="29560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2000" b="1">
              <a:solidFill>
                <a:schemeClr val="bg1"/>
              </a:solidFill>
            </a:rPr>
            <a:t>Indoor</a:t>
          </a:r>
        </a:p>
      </cdr:txBody>
    </cdr:sp>
  </cdr:relSizeAnchor>
  <cdr:relSizeAnchor xmlns:cdr="http://schemas.openxmlformats.org/drawingml/2006/chartDrawing">
    <cdr:from>
      <cdr:x>0.4587</cdr:x>
      <cdr:y>0.45433</cdr:y>
    </cdr:from>
    <cdr:to>
      <cdr:x>0.73269</cdr:x>
      <cdr:y>0.50145</cdr:y>
    </cdr:to>
    <cdr:sp macro="" textlink="">
      <cdr:nvSpPr>
        <cdr:cNvPr id="5" name="TextBox 1">
          <a:extLst xmlns:a="http://schemas.openxmlformats.org/drawingml/2006/main">
            <a:ext uri="{FF2B5EF4-FFF2-40B4-BE49-F238E27FC236}">
              <a16:creationId xmlns:a16="http://schemas.microsoft.com/office/drawing/2014/main" id="{F92C2A61-C225-694C-87DA-461662AF8890}"/>
            </a:ext>
          </a:extLst>
        </cdr:cNvPr>
        <cdr:cNvSpPr txBox="1"/>
      </cdr:nvSpPr>
      <cdr:spPr>
        <a:xfrm xmlns:a="http://schemas.openxmlformats.org/drawingml/2006/main">
          <a:off x="3977420" y="2850182"/>
          <a:ext cx="2375776" cy="29560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2000" b="1">
              <a:solidFill>
                <a:schemeClr val="bg1"/>
              </a:solidFill>
            </a:rPr>
            <a:t>Outdoor</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90EA0-D756-1045-9407-93EE84D25D83}">
  <dimension ref="A1:H32"/>
  <sheetViews>
    <sheetView topLeftCell="A3" workbookViewId="0">
      <selection activeCell="B12" sqref="B12"/>
    </sheetView>
  </sheetViews>
  <sheetFormatPr baseColWidth="10" defaultRowHeight="16" x14ac:dyDescent="0.2"/>
  <sheetData>
    <row r="1" spans="1:8" ht="21" x14ac:dyDescent="0.25">
      <c r="A1" s="61" t="s">
        <v>38</v>
      </c>
      <c r="B1" s="10"/>
      <c r="C1" s="10"/>
      <c r="D1" s="10"/>
      <c r="E1" s="10"/>
      <c r="F1" s="10"/>
      <c r="G1" s="10"/>
      <c r="H1" s="10"/>
    </row>
    <row r="2" spans="1:8" ht="19" x14ac:dyDescent="0.25">
      <c r="A2" s="10" t="s">
        <v>39</v>
      </c>
      <c r="B2" s="10"/>
      <c r="C2" s="10"/>
      <c r="D2" s="10"/>
      <c r="E2" s="10"/>
      <c r="F2" s="10"/>
      <c r="G2" s="10"/>
      <c r="H2" s="10"/>
    </row>
    <row r="3" spans="1:8" ht="19" x14ac:dyDescent="0.25">
      <c r="A3" s="10"/>
      <c r="B3" s="10"/>
      <c r="C3" s="10"/>
      <c r="D3" s="10"/>
      <c r="E3" s="10"/>
      <c r="F3" s="10"/>
      <c r="G3" s="10"/>
      <c r="H3" s="10"/>
    </row>
    <row r="4" spans="1:8" ht="19" x14ac:dyDescent="0.25">
      <c r="A4" s="10" t="s">
        <v>40</v>
      </c>
      <c r="B4" s="10"/>
      <c r="C4" s="10"/>
      <c r="D4" s="10"/>
      <c r="E4" s="10"/>
      <c r="F4" s="10"/>
      <c r="G4" s="10"/>
      <c r="H4" s="10"/>
    </row>
    <row r="5" spans="1:8" ht="19" x14ac:dyDescent="0.25">
      <c r="A5" s="10"/>
      <c r="B5" s="10"/>
      <c r="C5" s="10"/>
      <c r="D5" s="10"/>
      <c r="E5" s="10"/>
      <c r="F5" s="10"/>
      <c r="G5" s="10"/>
      <c r="H5" s="10"/>
    </row>
    <row r="6" spans="1:8" ht="19" x14ac:dyDescent="0.25">
      <c r="A6" s="10" t="s">
        <v>48</v>
      </c>
      <c r="B6" s="10"/>
      <c r="C6" s="10"/>
      <c r="D6" s="10"/>
      <c r="E6" s="10"/>
      <c r="F6" s="10"/>
      <c r="G6" s="10"/>
      <c r="H6" s="10"/>
    </row>
    <row r="7" spans="1:8" ht="19" x14ac:dyDescent="0.25">
      <c r="A7" s="10"/>
      <c r="B7" s="10"/>
      <c r="C7" s="10"/>
      <c r="D7" s="10"/>
      <c r="E7" s="10"/>
      <c r="F7" s="10"/>
      <c r="G7" s="10"/>
      <c r="H7" s="10"/>
    </row>
    <row r="8" spans="1:8" ht="19" x14ac:dyDescent="0.25">
      <c r="A8" s="10" t="s">
        <v>41</v>
      </c>
      <c r="B8" s="10"/>
      <c r="C8" s="10"/>
      <c r="D8" s="10"/>
      <c r="E8" s="10"/>
      <c r="F8" s="10"/>
      <c r="G8" s="10"/>
      <c r="H8" s="10"/>
    </row>
    <row r="9" spans="1:8" ht="19" x14ac:dyDescent="0.25">
      <c r="A9" s="10"/>
      <c r="B9" s="10"/>
      <c r="C9" s="10"/>
      <c r="D9" s="10"/>
      <c r="E9" s="10"/>
      <c r="F9" s="10"/>
      <c r="G9" s="10"/>
      <c r="H9" s="10"/>
    </row>
    <row r="10" spans="1:8" ht="19" x14ac:dyDescent="0.25">
      <c r="A10" s="10" t="s">
        <v>42</v>
      </c>
      <c r="B10" s="10"/>
      <c r="C10" s="10"/>
      <c r="D10" s="10"/>
      <c r="E10" s="10"/>
      <c r="F10" s="10"/>
      <c r="G10" s="10"/>
      <c r="H10" s="10"/>
    </row>
    <row r="11" spans="1:8" ht="19" x14ac:dyDescent="0.25">
      <c r="A11" s="10"/>
      <c r="B11" s="10"/>
      <c r="C11" s="10"/>
      <c r="D11" s="10"/>
      <c r="E11" s="10"/>
      <c r="F11" s="10"/>
      <c r="G11" s="10"/>
      <c r="H11" s="10"/>
    </row>
    <row r="12" spans="1:8" ht="19" x14ac:dyDescent="0.25">
      <c r="A12" s="10" t="s">
        <v>43</v>
      </c>
      <c r="B12" s="10"/>
      <c r="C12" s="10"/>
      <c r="D12" s="10"/>
      <c r="E12" s="10"/>
      <c r="F12" s="10"/>
      <c r="G12" s="10"/>
      <c r="H12" s="10"/>
    </row>
    <row r="13" spans="1:8" ht="19" x14ac:dyDescent="0.25">
      <c r="A13" s="10"/>
      <c r="B13" s="10"/>
      <c r="C13" s="10"/>
      <c r="D13" s="10"/>
      <c r="E13" s="10"/>
      <c r="F13" s="10"/>
      <c r="G13" s="10"/>
      <c r="H13" s="10"/>
    </row>
    <row r="14" spans="1:8" ht="19" x14ac:dyDescent="0.25">
      <c r="A14" s="5" t="s">
        <v>44</v>
      </c>
      <c r="B14" s="10"/>
      <c r="C14" s="10"/>
      <c r="D14" s="10"/>
      <c r="E14" s="10"/>
      <c r="F14" s="10"/>
      <c r="G14" s="10"/>
      <c r="H14" s="10"/>
    </row>
    <row r="15" spans="1:8" ht="19" x14ac:dyDescent="0.25">
      <c r="A15" s="10"/>
      <c r="B15" s="10"/>
      <c r="C15" s="10"/>
      <c r="D15" s="10"/>
      <c r="E15" s="10"/>
      <c r="F15" s="10"/>
      <c r="G15" s="10"/>
      <c r="H15" s="10"/>
    </row>
    <row r="16" spans="1:8" ht="19" x14ac:dyDescent="0.25">
      <c r="A16" s="5" t="s">
        <v>45</v>
      </c>
      <c r="B16" s="10"/>
      <c r="C16" s="10"/>
      <c r="D16" s="10"/>
      <c r="E16" s="10"/>
      <c r="F16" s="10"/>
      <c r="G16" s="10"/>
      <c r="H16" s="10"/>
    </row>
    <row r="17" spans="1:8" ht="19" x14ac:dyDescent="0.25">
      <c r="A17" s="10"/>
      <c r="B17" s="10"/>
      <c r="C17" s="10"/>
      <c r="D17" s="10"/>
      <c r="E17" s="10"/>
      <c r="F17" s="10"/>
      <c r="G17" s="10"/>
      <c r="H17" s="10"/>
    </row>
    <row r="18" spans="1:8" ht="19" x14ac:dyDescent="0.25">
      <c r="A18" s="10"/>
      <c r="B18" s="10"/>
      <c r="C18" s="10"/>
      <c r="D18" s="10"/>
      <c r="E18" s="10"/>
      <c r="F18" s="10"/>
      <c r="G18" s="10"/>
      <c r="H18" s="10"/>
    </row>
    <row r="19" spans="1:8" ht="19" x14ac:dyDescent="0.25">
      <c r="A19" s="10"/>
      <c r="B19" s="10"/>
      <c r="C19" s="10"/>
      <c r="D19" s="10"/>
      <c r="E19" s="10"/>
      <c r="F19" s="10"/>
      <c r="G19" s="10"/>
      <c r="H19" s="10"/>
    </row>
    <row r="20" spans="1:8" ht="19" x14ac:dyDescent="0.25">
      <c r="A20" s="10"/>
      <c r="B20" s="10"/>
      <c r="C20" s="10"/>
      <c r="D20" s="10"/>
      <c r="E20" s="10"/>
      <c r="F20" s="10"/>
      <c r="G20" s="10"/>
      <c r="H20" s="10"/>
    </row>
    <row r="21" spans="1:8" ht="19" x14ac:dyDescent="0.25">
      <c r="A21" s="10"/>
      <c r="B21" s="10"/>
      <c r="C21" s="10"/>
      <c r="D21" s="10"/>
      <c r="E21" s="10"/>
      <c r="F21" s="10"/>
      <c r="G21" s="10"/>
      <c r="H21" s="10"/>
    </row>
    <row r="22" spans="1:8" ht="19" x14ac:dyDescent="0.25">
      <c r="A22" s="10"/>
      <c r="B22" s="10"/>
      <c r="C22" s="10"/>
      <c r="D22" s="10"/>
      <c r="E22" s="10"/>
      <c r="F22" s="10"/>
      <c r="G22" s="10"/>
      <c r="H22" s="10"/>
    </row>
    <row r="23" spans="1:8" ht="19" x14ac:dyDescent="0.25">
      <c r="A23" s="10"/>
      <c r="B23" s="10"/>
      <c r="C23" s="10"/>
      <c r="D23" s="10"/>
      <c r="E23" s="10"/>
      <c r="F23" s="10"/>
      <c r="G23" s="10"/>
      <c r="H23" s="10"/>
    </row>
    <row r="24" spans="1:8" ht="19" x14ac:dyDescent="0.25">
      <c r="A24" s="10"/>
      <c r="B24" s="10"/>
      <c r="C24" s="10"/>
      <c r="D24" s="10"/>
      <c r="E24" s="10"/>
      <c r="F24" s="10"/>
      <c r="G24" s="10"/>
      <c r="H24" s="10"/>
    </row>
    <row r="25" spans="1:8" ht="19" x14ac:dyDescent="0.25">
      <c r="A25" s="10"/>
      <c r="B25" s="10"/>
      <c r="C25" s="10"/>
      <c r="D25" s="10"/>
      <c r="E25" s="10"/>
      <c r="F25" s="10"/>
      <c r="G25" s="10"/>
      <c r="H25" s="10"/>
    </row>
    <row r="26" spans="1:8" ht="19" x14ac:dyDescent="0.25">
      <c r="A26" s="10"/>
      <c r="B26" s="10"/>
      <c r="C26" s="10"/>
      <c r="D26" s="10"/>
      <c r="E26" s="10"/>
      <c r="F26" s="10"/>
      <c r="G26" s="10"/>
      <c r="H26" s="10"/>
    </row>
    <row r="27" spans="1:8" ht="19" x14ac:dyDescent="0.25">
      <c r="A27" s="10"/>
      <c r="B27" s="10"/>
      <c r="C27" s="10"/>
      <c r="D27" s="10"/>
      <c r="E27" s="10"/>
      <c r="F27" s="10"/>
      <c r="G27" s="10"/>
      <c r="H27" s="10"/>
    </row>
    <row r="28" spans="1:8" ht="19" x14ac:dyDescent="0.25">
      <c r="A28" s="10"/>
      <c r="B28" s="10"/>
      <c r="C28" s="10"/>
      <c r="D28" s="10"/>
      <c r="E28" s="10"/>
      <c r="F28" s="10"/>
      <c r="G28" s="10"/>
      <c r="H28" s="10"/>
    </row>
    <row r="29" spans="1:8" ht="19" x14ac:dyDescent="0.25">
      <c r="A29" s="10"/>
      <c r="B29" s="10"/>
      <c r="C29" s="10"/>
      <c r="D29" s="10"/>
      <c r="E29" s="10"/>
      <c r="F29" s="10"/>
      <c r="G29" s="10"/>
      <c r="H29" s="10"/>
    </row>
    <row r="30" spans="1:8" ht="19" x14ac:dyDescent="0.25">
      <c r="A30" s="10"/>
      <c r="B30" s="10"/>
      <c r="C30" s="10"/>
      <c r="D30" s="10"/>
      <c r="E30" s="10"/>
      <c r="F30" s="10"/>
      <c r="G30" s="10"/>
      <c r="H30" s="10"/>
    </row>
    <row r="31" spans="1:8" ht="19" x14ac:dyDescent="0.25">
      <c r="A31" s="10"/>
      <c r="B31" s="10"/>
      <c r="C31" s="10"/>
      <c r="D31" s="10"/>
      <c r="E31" s="10"/>
      <c r="F31" s="10"/>
      <c r="G31" s="10"/>
      <c r="H31" s="10"/>
    </row>
    <row r="32" spans="1:8" ht="19" x14ac:dyDescent="0.25">
      <c r="A32" s="10"/>
      <c r="B32" s="10"/>
      <c r="C32" s="10"/>
      <c r="D32" s="10"/>
      <c r="E32" s="10"/>
      <c r="F32" s="10"/>
      <c r="G32" s="10"/>
      <c r="H32" s="10"/>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A4B5E5-5D0B-6746-AC5F-52CB280C1418}">
  <dimension ref="A1:Y28"/>
  <sheetViews>
    <sheetView tabSelected="1" workbookViewId="0">
      <selection activeCell="B9" sqref="B9:C20"/>
    </sheetView>
  </sheetViews>
  <sheetFormatPr baseColWidth="10" defaultRowHeight="16" x14ac:dyDescent="0.2"/>
  <cols>
    <col min="1" max="1" width="33.6640625" style="1" customWidth="1"/>
    <col min="2" max="2" width="18.33203125" style="1" customWidth="1"/>
    <col min="3" max="3" width="22" style="1" customWidth="1"/>
    <col min="5" max="5" width="16.33203125" style="38" customWidth="1"/>
    <col min="6" max="6" width="12" style="2" customWidth="1"/>
    <col min="8" max="8" width="19.33203125" style="38" customWidth="1"/>
    <col min="9" max="9" width="20" style="33" customWidth="1"/>
    <col min="10" max="10" width="15.6640625" style="33" customWidth="1"/>
    <col min="11" max="16" width="14.33203125" style="30" customWidth="1"/>
    <col min="23" max="23" width="14" customWidth="1"/>
  </cols>
  <sheetData>
    <row r="1" spans="1:25" ht="32" thickBot="1" x14ac:dyDescent="0.4">
      <c r="A1" s="4" t="s">
        <v>12</v>
      </c>
    </row>
    <row r="2" spans="1:25" ht="21" thickBot="1" x14ac:dyDescent="0.3">
      <c r="A2" s="9" t="s">
        <v>23</v>
      </c>
      <c r="B2" s="52"/>
      <c r="C2" s="5" t="s">
        <v>26</v>
      </c>
      <c r="D2" s="10"/>
      <c r="E2" s="39"/>
      <c r="F2" s="11"/>
      <c r="G2" s="10"/>
      <c r="H2" s="39"/>
      <c r="I2" s="34"/>
      <c r="J2" s="34"/>
      <c r="K2" s="41"/>
      <c r="L2" s="41"/>
      <c r="M2" s="41"/>
      <c r="N2" s="41"/>
      <c r="O2" s="41"/>
      <c r="P2" s="41"/>
      <c r="Q2" s="10"/>
    </row>
    <row r="3" spans="1:25" ht="21" thickBot="1" x14ac:dyDescent="0.3">
      <c r="A3" s="9" t="s">
        <v>24</v>
      </c>
      <c r="B3" s="52"/>
      <c r="C3" s="5" t="s">
        <v>46</v>
      </c>
      <c r="D3" s="10"/>
      <c r="E3" s="39"/>
      <c r="F3" s="11"/>
      <c r="G3" s="10"/>
      <c r="H3" s="39"/>
      <c r="I3" s="34"/>
      <c r="J3" s="34"/>
      <c r="K3" s="41"/>
      <c r="L3" s="41"/>
      <c r="M3" s="41"/>
      <c r="N3" s="41"/>
      <c r="O3" s="41"/>
      <c r="P3" s="41"/>
      <c r="Q3" s="10"/>
    </row>
    <row r="4" spans="1:25" ht="21" thickBot="1" x14ac:dyDescent="0.3">
      <c r="A4" s="9" t="s">
        <v>28</v>
      </c>
      <c r="B4" s="53"/>
      <c r="C4" s="5" t="s">
        <v>27</v>
      </c>
      <c r="D4" s="10"/>
      <c r="E4" s="39"/>
      <c r="F4" s="11"/>
      <c r="G4" s="10"/>
      <c r="H4" s="39"/>
      <c r="I4" s="34"/>
      <c r="J4" s="34"/>
      <c r="K4" s="41"/>
      <c r="L4" s="41"/>
      <c r="M4" s="41"/>
      <c r="N4" s="41"/>
      <c r="O4" s="41"/>
      <c r="P4" s="41"/>
      <c r="Q4" s="10"/>
    </row>
    <row r="5" spans="1:25" ht="21" thickBot="1" x14ac:dyDescent="0.3">
      <c r="A5" s="9" t="s">
        <v>29</v>
      </c>
      <c r="B5" s="53"/>
      <c r="C5" s="5" t="s">
        <v>27</v>
      </c>
      <c r="D5" s="10"/>
      <c r="E5" s="39"/>
      <c r="F5" s="11"/>
      <c r="G5" s="10"/>
      <c r="H5" s="39"/>
      <c r="I5" s="34"/>
      <c r="J5" s="34"/>
      <c r="K5" s="41"/>
      <c r="L5" s="41"/>
      <c r="M5" s="41"/>
      <c r="N5" s="41"/>
      <c r="O5" s="41"/>
      <c r="P5" s="41"/>
      <c r="Q5" s="10"/>
    </row>
    <row r="6" spans="1:25" ht="20" thickBot="1" x14ac:dyDescent="0.3">
      <c r="A6" s="7" t="s">
        <v>16</v>
      </c>
      <c r="B6" s="54"/>
      <c r="C6" s="5" t="s">
        <v>30</v>
      </c>
      <c r="D6" s="10"/>
      <c r="E6" s="39"/>
      <c r="F6" s="11"/>
      <c r="G6" s="10"/>
      <c r="Q6" s="10"/>
    </row>
    <row r="7" spans="1:25" ht="19" x14ac:dyDescent="0.25">
      <c r="A7" s="7"/>
      <c r="B7" s="47"/>
      <c r="C7" s="5"/>
      <c r="D7" s="10"/>
      <c r="E7" s="39"/>
      <c r="F7" s="11"/>
      <c r="G7" s="10"/>
      <c r="H7" s="62" t="s">
        <v>17</v>
      </c>
      <c r="I7" s="63"/>
      <c r="J7" s="63"/>
      <c r="K7" s="64"/>
      <c r="L7" s="48"/>
      <c r="M7" s="48"/>
      <c r="N7" s="48"/>
      <c r="O7" s="48"/>
      <c r="P7" s="48"/>
      <c r="Q7" s="10"/>
    </row>
    <row r="8" spans="1:25" ht="81" thickBot="1" x14ac:dyDescent="0.3">
      <c r="A8" s="5"/>
      <c r="B8" s="8" t="s">
        <v>34</v>
      </c>
      <c r="C8" s="8" t="s">
        <v>36</v>
      </c>
      <c r="D8" s="14"/>
      <c r="E8" s="40" t="s">
        <v>14</v>
      </c>
      <c r="F8" s="32" t="s">
        <v>13</v>
      </c>
      <c r="G8" s="22"/>
      <c r="H8" s="40" t="s">
        <v>19</v>
      </c>
      <c r="I8" s="35" t="s">
        <v>31</v>
      </c>
      <c r="J8" s="35" t="s">
        <v>32</v>
      </c>
      <c r="K8" s="42" t="s">
        <v>15</v>
      </c>
      <c r="L8" s="57"/>
      <c r="M8" s="57"/>
      <c r="N8" s="57"/>
      <c r="O8" s="57"/>
      <c r="P8" s="57"/>
      <c r="Q8" s="10"/>
      <c r="S8" t="s">
        <v>20</v>
      </c>
      <c r="T8" s="26" t="s">
        <v>25</v>
      </c>
      <c r="U8" s="26" t="s">
        <v>33</v>
      </c>
      <c r="V8" t="s">
        <v>21</v>
      </c>
    </row>
    <row r="9" spans="1:25" ht="20" thickBot="1" x14ac:dyDescent="0.3">
      <c r="A9" s="6" t="s">
        <v>0</v>
      </c>
      <c r="B9" s="54"/>
      <c r="C9" s="55"/>
      <c r="D9" s="10"/>
      <c r="E9" s="29">
        <f>(B9/12)*B2*7.48</f>
        <v>0</v>
      </c>
      <c r="F9" s="28">
        <f>IF((C9-B25)&lt;0,0,(C9-B25))</f>
        <v>0</v>
      </c>
      <c r="G9" s="23"/>
      <c r="H9" s="29">
        <f>IF(U9&gt;B3,B3,IF(U9&lt;0,0,IF(AND(U9&lt;B3,U9&gt;0),U9,0)))</f>
        <v>0</v>
      </c>
      <c r="I9" s="27">
        <f>IF(F9=0,0,T9)</f>
        <v>0</v>
      </c>
      <c r="J9" s="49">
        <f>IF(T9&lt;F9,T9,F9)</f>
        <v>0</v>
      </c>
      <c r="K9" s="24">
        <f>J9*B6</f>
        <v>0</v>
      </c>
      <c r="L9" s="58"/>
      <c r="M9" s="58"/>
      <c r="N9" s="58"/>
      <c r="O9" s="58"/>
      <c r="P9" s="58"/>
      <c r="Q9" s="12"/>
      <c r="S9" s="30">
        <f>B25</f>
        <v>0</v>
      </c>
      <c r="T9" s="30">
        <f>B3+E9</f>
        <v>0</v>
      </c>
      <c r="U9" s="30">
        <f>T9-F9</f>
        <v>0</v>
      </c>
      <c r="V9" s="31">
        <f>IF(B4&gt;1,C9,0)</f>
        <v>0</v>
      </c>
      <c r="W9" s="50" t="s">
        <v>0</v>
      </c>
      <c r="X9" s="31">
        <f>IF(B4&gt;1,1,0)</f>
        <v>0</v>
      </c>
    </row>
    <row r="10" spans="1:25" ht="20" thickBot="1" x14ac:dyDescent="0.3">
      <c r="A10" s="6" t="s">
        <v>1</v>
      </c>
      <c r="B10" s="54"/>
      <c r="C10" s="55"/>
      <c r="D10" s="10"/>
      <c r="E10" s="29">
        <f>(B10/12)*B2*7.48</f>
        <v>0</v>
      </c>
      <c r="F10" s="28">
        <f>IF((C10-B25)&lt;0,0,(C10-B25))</f>
        <v>0</v>
      </c>
      <c r="G10" s="23"/>
      <c r="H10" s="29">
        <f>IF(U10&gt;B3,B3,IF(U10&lt;0,0,IF(AND(U10&lt;B3,U10&gt;0),U10,0)))</f>
        <v>0</v>
      </c>
      <c r="I10" s="27">
        <f t="shared" ref="I10:I20" si="0">IF(F10=0,0,T10)</f>
        <v>0</v>
      </c>
      <c r="J10" s="49">
        <f t="shared" ref="J10:J20" si="1">IF(T10&lt;F10,T10,F10)</f>
        <v>0</v>
      </c>
      <c r="K10" s="24">
        <f>J10*B6</f>
        <v>0</v>
      </c>
      <c r="L10" s="58"/>
      <c r="M10" s="58"/>
      <c r="N10" s="58"/>
      <c r="O10" s="58"/>
      <c r="P10" s="58"/>
      <c r="Q10" s="12"/>
      <c r="S10" s="30">
        <f>B25</f>
        <v>0</v>
      </c>
      <c r="T10" s="30">
        <f>H9+E10</f>
        <v>0</v>
      </c>
      <c r="U10" s="30">
        <f t="shared" ref="U10:U20" si="2">T10-F10</f>
        <v>0</v>
      </c>
      <c r="V10" s="31">
        <f>IF(B4&gt;2,C10,0)</f>
        <v>0</v>
      </c>
      <c r="W10" s="50" t="s">
        <v>1</v>
      </c>
      <c r="X10" s="31">
        <f>IF(B4&gt;2,1,0)</f>
        <v>0</v>
      </c>
    </row>
    <row r="11" spans="1:25" ht="20" thickBot="1" x14ac:dyDescent="0.3">
      <c r="A11" s="6" t="s">
        <v>2</v>
      </c>
      <c r="B11" s="54"/>
      <c r="C11" s="55"/>
      <c r="D11" s="10"/>
      <c r="E11" s="29">
        <f>(B11/12)*B2*7.48</f>
        <v>0</v>
      </c>
      <c r="F11" s="28">
        <f>IF((C11-B25)&lt;0,0,(C11-B25))</f>
        <v>0</v>
      </c>
      <c r="G11" s="23"/>
      <c r="H11" s="29">
        <f>IF(U11&gt;B3,B3,IF(U11&lt;0,0,IF(AND(U11&lt;B3,U11&gt;0),U11,0)))</f>
        <v>0</v>
      </c>
      <c r="I11" s="27">
        <f t="shared" si="0"/>
        <v>0</v>
      </c>
      <c r="J11" s="49">
        <f t="shared" si="1"/>
        <v>0</v>
      </c>
      <c r="K11" s="24">
        <f>J11*B6</f>
        <v>0</v>
      </c>
      <c r="L11" s="58"/>
      <c r="M11" s="58"/>
      <c r="N11" s="58"/>
      <c r="O11" s="58"/>
      <c r="P11" s="58"/>
      <c r="Q11" s="12"/>
      <c r="S11" s="30">
        <f>B25</f>
        <v>0</v>
      </c>
      <c r="T11" s="30">
        <f t="shared" ref="T11:T20" si="3">H10+E11</f>
        <v>0</v>
      </c>
      <c r="U11" s="30">
        <f t="shared" si="2"/>
        <v>0</v>
      </c>
      <c r="V11" s="31">
        <f>IF(B4&gt;3,C11,0)</f>
        <v>0</v>
      </c>
      <c r="W11" s="50" t="s">
        <v>2</v>
      </c>
      <c r="X11" s="31">
        <f>IF(B4&gt;3,1,0)</f>
        <v>0</v>
      </c>
    </row>
    <row r="12" spans="1:25" ht="20" thickBot="1" x14ac:dyDescent="0.3">
      <c r="A12" s="6" t="s">
        <v>3</v>
      </c>
      <c r="B12" s="54"/>
      <c r="C12" s="55"/>
      <c r="D12" s="10"/>
      <c r="E12" s="29">
        <f>(B12/12)*B2*7.48</f>
        <v>0</v>
      </c>
      <c r="F12" s="28">
        <f>IF((C12-B25)&lt;0,0,(C12-B25))</f>
        <v>0</v>
      </c>
      <c r="G12" s="23"/>
      <c r="H12" s="29">
        <f>IF(U12&gt;B3,B3,IF(U12&lt;0,0,IF(AND(U12&lt;B3,U12&gt;0),U12,0)))</f>
        <v>0</v>
      </c>
      <c r="I12" s="27">
        <f t="shared" si="0"/>
        <v>0</v>
      </c>
      <c r="J12" s="49">
        <f t="shared" si="1"/>
        <v>0</v>
      </c>
      <c r="K12" s="24">
        <f>J12*B6</f>
        <v>0</v>
      </c>
      <c r="L12" s="58"/>
      <c r="M12" s="58"/>
      <c r="N12" s="58"/>
      <c r="O12" s="58"/>
      <c r="P12" s="58"/>
      <c r="Q12" s="12"/>
      <c r="S12" s="30">
        <f>B25</f>
        <v>0</v>
      </c>
      <c r="T12" s="30">
        <f t="shared" si="3"/>
        <v>0</v>
      </c>
      <c r="U12" s="30">
        <f t="shared" si="2"/>
        <v>0</v>
      </c>
      <c r="V12" s="31">
        <f>IF(B4&gt;4,C12,0)</f>
        <v>0</v>
      </c>
      <c r="W12" s="50" t="s">
        <v>3</v>
      </c>
      <c r="X12" s="31">
        <f>IF(B4&gt;4,1,0)</f>
        <v>0</v>
      </c>
    </row>
    <row r="13" spans="1:25" ht="20" thickBot="1" x14ac:dyDescent="0.3">
      <c r="A13" s="6" t="s">
        <v>4</v>
      </c>
      <c r="B13" s="54"/>
      <c r="C13" s="55"/>
      <c r="D13" s="10"/>
      <c r="E13" s="29">
        <f>(B13/12)*B2*7.48</f>
        <v>0</v>
      </c>
      <c r="F13" s="28">
        <f>IF((C13-B25)&lt;0,0,(C13-B25))</f>
        <v>0</v>
      </c>
      <c r="G13" s="23"/>
      <c r="H13" s="29">
        <f>IF(U13&gt;B3,B3,IF(U13&lt;0,0,IF(AND(U13&lt;B3,U13&gt;0),U13,0)))</f>
        <v>0</v>
      </c>
      <c r="I13" s="27">
        <f t="shared" si="0"/>
        <v>0</v>
      </c>
      <c r="J13" s="49">
        <f t="shared" si="1"/>
        <v>0</v>
      </c>
      <c r="K13" s="24">
        <f>J13*B6</f>
        <v>0</v>
      </c>
      <c r="L13" s="58"/>
      <c r="M13" s="58"/>
      <c r="N13" s="58"/>
      <c r="O13" s="58"/>
      <c r="P13" s="58"/>
      <c r="Q13" s="12"/>
      <c r="S13" s="30">
        <f>B25</f>
        <v>0</v>
      </c>
      <c r="T13" s="30">
        <f t="shared" si="3"/>
        <v>0</v>
      </c>
      <c r="U13" s="30">
        <f t="shared" si="2"/>
        <v>0</v>
      </c>
      <c r="V13" s="31">
        <f>IF(B4&gt;5,C13,0)</f>
        <v>0</v>
      </c>
      <c r="W13" s="50" t="s">
        <v>4</v>
      </c>
      <c r="X13" s="31">
        <f>IF(B4&gt;5,1,0)</f>
        <v>0</v>
      </c>
    </row>
    <row r="14" spans="1:25" ht="20" thickBot="1" x14ac:dyDescent="0.3">
      <c r="A14" s="6" t="s">
        <v>5</v>
      </c>
      <c r="B14" s="54"/>
      <c r="C14" s="55"/>
      <c r="D14" s="10"/>
      <c r="E14" s="29">
        <f>(B14/12)*B2*7.48</f>
        <v>0</v>
      </c>
      <c r="F14" s="28">
        <f>IF((C14-B25)&lt;0,0,(C14-B25))</f>
        <v>0</v>
      </c>
      <c r="G14" s="23"/>
      <c r="H14" s="29">
        <f>IF(U14&gt;B3,B3,IF(U14&lt;0,0,IF(AND(U14&lt;B3,U14&gt;0),U14,0)))</f>
        <v>0</v>
      </c>
      <c r="I14" s="27">
        <f t="shared" si="0"/>
        <v>0</v>
      </c>
      <c r="J14" s="49">
        <f t="shared" si="1"/>
        <v>0</v>
      </c>
      <c r="K14" s="24">
        <f>J14*B6</f>
        <v>0</v>
      </c>
      <c r="L14" s="58"/>
      <c r="M14" s="58"/>
      <c r="N14" s="58"/>
      <c r="O14" s="58"/>
      <c r="P14" s="58"/>
      <c r="Q14" s="12"/>
      <c r="S14" s="30">
        <f>B25</f>
        <v>0</v>
      </c>
      <c r="T14" s="30">
        <f t="shared" si="3"/>
        <v>0</v>
      </c>
      <c r="U14" s="30">
        <f t="shared" si="2"/>
        <v>0</v>
      </c>
      <c r="V14" s="31">
        <f>IF(B4&gt;6,C14,0)</f>
        <v>0</v>
      </c>
      <c r="W14" s="50" t="s">
        <v>5</v>
      </c>
      <c r="X14" s="31">
        <f>IF(B4&gt;6,1,0)</f>
        <v>0</v>
      </c>
      <c r="Y14" s="25"/>
    </row>
    <row r="15" spans="1:25" ht="20" thickBot="1" x14ac:dyDescent="0.3">
      <c r="A15" s="6" t="s">
        <v>6</v>
      </c>
      <c r="B15" s="54"/>
      <c r="C15" s="55"/>
      <c r="D15" s="10"/>
      <c r="E15" s="29">
        <f>(B15/12)*B2*7.48</f>
        <v>0</v>
      </c>
      <c r="F15" s="28">
        <f>IF((C15-B25)&lt;0,0,(C15-B25))</f>
        <v>0</v>
      </c>
      <c r="G15" s="23"/>
      <c r="H15" s="29">
        <f>IF(U15&gt;B3,B3,IF(U15&lt;0,0,IF(AND(U15&lt;B3,U15&gt;0),U15,0)))</f>
        <v>0</v>
      </c>
      <c r="I15" s="27">
        <f t="shared" si="0"/>
        <v>0</v>
      </c>
      <c r="J15" s="49">
        <f t="shared" si="1"/>
        <v>0</v>
      </c>
      <c r="K15" s="24">
        <f>J15*B6</f>
        <v>0</v>
      </c>
      <c r="L15" s="58"/>
      <c r="M15" s="58"/>
      <c r="N15" s="58"/>
      <c r="O15" s="58"/>
      <c r="P15" s="58"/>
      <c r="Q15" s="12"/>
      <c r="S15" s="30">
        <f>B25</f>
        <v>0</v>
      </c>
      <c r="T15" s="30">
        <f t="shared" si="3"/>
        <v>0</v>
      </c>
      <c r="U15" s="30">
        <f t="shared" si="2"/>
        <v>0</v>
      </c>
      <c r="V15" s="31">
        <f>IF(B4&gt;7,C15,0)</f>
        <v>0</v>
      </c>
      <c r="W15" s="50" t="s">
        <v>6</v>
      </c>
      <c r="X15" s="31">
        <f>IF(B4&gt;7,E15,0)</f>
        <v>0</v>
      </c>
    </row>
    <row r="16" spans="1:25" ht="20" thickBot="1" x14ac:dyDescent="0.3">
      <c r="A16" s="6" t="s">
        <v>7</v>
      </c>
      <c r="B16" s="54"/>
      <c r="C16" s="55"/>
      <c r="D16" s="10"/>
      <c r="E16" s="29">
        <f>(B16/12)*B2*7.48</f>
        <v>0</v>
      </c>
      <c r="F16" s="28">
        <f>IF((C16-B25)&lt;0,0,(C16-B25))</f>
        <v>0</v>
      </c>
      <c r="G16" s="23"/>
      <c r="H16" s="29">
        <f>IF(U16&gt;B3,B3,IF(U16&lt;0,0,IF(AND(U16&lt;B3,U16&gt;0),U16,0)))</f>
        <v>0</v>
      </c>
      <c r="I16" s="27">
        <f t="shared" si="0"/>
        <v>0</v>
      </c>
      <c r="J16" s="49">
        <f t="shared" si="1"/>
        <v>0</v>
      </c>
      <c r="K16" s="24">
        <f>J16*B6</f>
        <v>0</v>
      </c>
      <c r="L16" s="58"/>
      <c r="M16" s="58"/>
      <c r="N16" s="58"/>
      <c r="O16" s="58"/>
      <c r="P16" s="58"/>
      <c r="Q16" s="12"/>
      <c r="S16" s="30">
        <f>B25</f>
        <v>0</v>
      </c>
      <c r="T16" s="30">
        <f t="shared" si="3"/>
        <v>0</v>
      </c>
      <c r="U16" s="30">
        <f t="shared" si="2"/>
        <v>0</v>
      </c>
      <c r="V16" s="31">
        <f>IF(8&gt;B5,C16,0)</f>
        <v>0</v>
      </c>
      <c r="W16" s="50" t="s">
        <v>7</v>
      </c>
      <c r="X16" s="31">
        <f>IF(8&gt;B5,1,0)</f>
        <v>1</v>
      </c>
    </row>
    <row r="17" spans="1:24" ht="20" thickBot="1" x14ac:dyDescent="0.3">
      <c r="A17" s="6" t="s">
        <v>8</v>
      </c>
      <c r="B17" s="54"/>
      <c r="C17" s="55"/>
      <c r="D17" s="10"/>
      <c r="E17" s="29">
        <f>(B17/12)*B2*7.48</f>
        <v>0</v>
      </c>
      <c r="F17" s="28">
        <f>IF((C17-B25)&lt;0,0,(C17-B25))</f>
        <v>0</v>
      </c>
      <c r="G17" s="23"/>
      <c r="H17" s="29">
        <f>IF(U17&gt;B3,B3,IF(U17&lt;0,0,IF(AND(U17&lt;B3,U17&gt;0),U17,0)))</f>
        <v>0</v>
      </c>
      <c r="I17" s="27">
        <f t="shared" si="0"/>
        <v>0</v>
      </c>
      <c r="J17" s="49">
        <f t="shared" si="1"/>
        <v>0</v>
      </c>
      <c r="K17" s="24">
        <f>J17*B6</f>
        <v>0</v>
      </c>
      <c r="L17" s="58"/>
      <c r="M17" s="58"/>
      <c r="N17" s="58"/>
      <c r="O17" s="58"/>
      <c r="P17" s="58"/>
      <c r="Q17" s="12"/>
      <c r="S17" s="30">
        <f>B25</f>
        <v>0</v>
      </c>
      <c r="T17" s="30">
        <f t="shared" si="3"/>
        <v>0</v>
      </c>
      <c r="U17" s="30">
        <f t="shared" si="2"/>
        <v>0</v>
      </c>
      <c r="V17" s="31">
        <f>IF(9&gt;B5,C17,0)</f>
        <v>0</v>
      </c>
      <c r="W17" s="50" t="s">
        <v>8</v>
      </c>
      <c r="X17" s="31">
        <f>IF(9&gt;B5,1,0)</f>
        <v>1</v>
      </c>
    </row>
    <row r="18" spans="1:24" ht="20" thickBot="1" x14ac:dyDescent="0.3">
      <c r="A18" s="6" t="s">
        <v>9</v>
      </c>
      <c r="B18" s="54"/>
      <c r="C18" s="55"/>
      <c r="D18" s="10"/>
      <c r="E18" s="29">
        <f>(B18/12)*B2*7.48</f>
        <v>0</v>
      </c>
      <c r="F18" s="28">
        <f>IF((C18-B25)&lt;0,0,(C18-B25))</f>
        <v>0</v>
      </c>
      <c r="G18" s="23"/>
      <c r="H18" s="29">
        <f>IF(U18&gt;B3,B3,IF(U18&lt;0,0,IF(AND(U18&lt;B3,U18&gt;0),U18,0)))</f>
        <v>0</v>
      </c>
      <c r="I18" s="27">
        <f t="shared" si="0"/>
        <v>0</v>
      </c>
      <c r="J18" s="49">
        <f t="shared" si="1"/>
        <v>0</v>
      </c>
      <c r="K18" s="24">
        <f>J18*B6</f>
        <v>0</v>
      </c>
      <c r="L18" s="58"/>
      <c r="M18" s="58"/>
      <c r="N18" s="58"/>
      <c r="O18" s="58"/>
      <c r="P18" s="58"/>
      <c r="Q18" s="12"/>
      <c r="S18" s="30">
        <f>B25</f>
        <v>0</v>
      </c>
      <c r="T18" s="30">
        <f t="shared" si="3"/>
        <v>0</v>
      </c>
      <c r="U18" s="30">
        <f t="shared" si="2"/>
        <v>0</v>
      </c>
      <c r="V18" s="31">
        <f>IF(10&gt;B5,C18,0)</f>
        <v>0</v>
      </c>
      <c r="W18" s="50" t="s">
        <v>9</v>
      </c>
      <c r="X18" s="31">
        <f>IF(10&gt;B5,1,0)</f>
        <v>1</v>
      </c>
    </row>
    <row r="19" spans="1:24" ht="20" thickBot="1" x14ac:dyDescent="0.3">
      <c r="A19" s="6" t="s">
        <v>10</v>
      </c>
      <c r="B19" s="54"/>
      <c r="C19" s="55"/>
      <c r="D19" s="10"/>
      <c r="E19" s="29">
        <f>(B19/12)*B2*7.48</f>
        <v>0</v>
      </c>
      <c r="F19" s="28">
        <f>IF((C19-B25)&lt;0,0,(C19-B25))</f>
        <v>0</v>
      </c>
      <c r="G19" s="23"/>
      <c r="H19" s="29">
        <f>IF(U19&gt;B3,B3,IF(U19&lt;0,0,IF(AND(U19&lt;B3,U19&gt;0),U19,0)))</f>
        <v>0</v>
      </c>
      <c r="I19" s="27">
        <f t="shared" si="0"/>
        <v>0</v>
      </c>
      <c r="J19" s="49">
        <f t="shared" si="1"/>
        <v>0</v>
      </c>
      <c r="K19" s="24">
        <f>J19*B6</f>
        <v>0</v>
      </c>
      <c r="L19" s="58"/>
      <c r="M19" s="58"/>
      <c r="N19" s="58"/>
      <c r="O19" s="58"/>
      <c r="P19" s="58"/>
      <c r="Q19" s="12"/>
      <c r="S19" s="30">
        <f>B25</f>
        <v>0</v>
      </c>
      <c r="T19" s="30">
        <f t="shared" si="3"/>
        <v>0</v>
      </c>
      <c r="U19" s="30">
        <f t="shared" si="2"/>
        <v>0</v>
      </c>
      <c r="V19" s="31">
        <f>IF(11&gt;B5,C19,0)</f>
        <v>0</v>
      </c>
      <c r="W19" s="50" t="s">
        <v>10</v>
      </c>
      <c r="X19" s="31">
        <f>IF(11&gt;B5,1,0)</f>
        <v>1</v>
      </c>
    </row>
    <row r="20" spans="1:24" ht="20" thickBot="1" x14ac:dyDescent="0.3">
      <c r="A20" s="6" t="s">
        <v>11</v>
      </c>
      <c r="B20" s="54"/>
      <c r="C20" s="55"/>
      <c r="D20" s="10"/>
      <c r="E20" s="29">
        <f>(B20/12)*B2*7.48</f>
        <v>0</v>
      </c>
      <c r="F20" s="28">
        <f>IF((C20-B25)&lt;0,0,(C20-B25))</f>
        <v>0</v>
      </c>
      <c r="G20" s="23"/>
      <c r="H20" s="29">
        <f>IF(U20&gt;B3,B3,IF(U20&lt;0,0,IF(AND(U20&lt;B3,U20&gt;0),U20,0)))</f>
        <v>0</v>
      </c>
      <c r="I20" s="27">
        <f t="shared" si="0"/>
        <v>0</v>
      </c>
      <c r="J20" s="49">
        <f t="shared" si="1"/>
        <v>0</v>
      </c>
      <c r="K20" s="24">
        <f>J20*B6</f>
        <v>0</v>
      </c>
      <c r="L20" s="58"/>
      <c r="M20" s="58"/>
      <c r="N20" s="58"/>
      <c r="O20" s="58"/>
      <c r="P20" s="58"/>
      <c r="Q20" s="12"/>
      <c r="S20" s="30">
        <f>B25</f>
        <v>0</v>
      </c>
      <c r="T20" s="30">
        <f t="shared" si="3"/>
        <v>0</v>
      </c>
      <c r="U20" s="30">
        <f t="shared" si="2"/>
        <v>0</v>
      </c>
      <c r="V20" s="31">
        <f>IF(12&gt;B5,C20,0)</f>
        <v>0</v>
      </c>
      <c r="W20" s="50" t="s">
        <v>11</v>
      </c>
      <c r="X20" s="31">
        <f>IF(12&gt;B5,1,0)</f>
        <v>1</v>
      </c>
    </row>
    <row r="21" spans="1:24" ht="19" x14ac:dyDescent="0.25">
      <c r="A21" s="7"/>
      <c r="B21" s="18"/>
      <c r="C21" s="46"/>
      <c r="D21" s="10"/>
      <c r="E21" s="29"/>
      <c r="F21" s="20"/>
      <c r="G21" s="22"/>
      <c r="H21" s="29"/>
      <c r="I21" s="36"/>
      <c r="J21" s="36"/>
      <c r="K21" s="24"/>
      <c r="L21" s="58"/>
      <c r="M21" s="58"/>
      <c r="N21" s="58"/>
      <c r="O21" s="58"/>
      <c r="P21" s="58"/>
      <c r="Q21" s="12"/>
      <c r="W21" s="51"/>
    </row>
    <row r="22" spans="1:24" ht="19" x14ac:dyDescent="0.25">
      <c r="A22" s="7" t="s">
        <v>18</v>
      </c>
      <c r="B22" s="19">
        <f>SUM(B9:B20)</f>
        <v>0</v>
      </c>
      <c r="C22" s="60">
        <f>SUM(C9:C20)</f>
        <v>0</v>
      </c>
      <c r="D22" s="10"/>
      <c r="E22" s="45">
        <f>SUM(E9:E20)</f>
        <v>0</v>
      </c>
      <c r="F22" s="21">
        <f>SUM(F9:F20)</f>
        <v>0</v>
      </c>
      <c r="G22" s="22"/>
      <c r="H22" s="29"/>
      <c r="I22" s="37">
        <f>SUM(I9:I20)</f>
        <v>0</v>
      </c>
      <c r="J22" s="37">
        <f>SUM(J9:J20)</f>
        <v>0</v>
      </c>
      <c r="K22" s="43">
        <f>SUM(K9:K20)</f>
        <v>0</v>
      </c>
      <c r="L22" s="59"/>
      <c r="M22" s="59"/>
      <c r="N22" s="59"/>
      <c r="O22" s="59"/>
      <c r="P22" s="59"/>
      <c r="Q22" s="10"/>
      <c r="V22" s="13">
        <f>(SUM(V9:V20)/X22)</f>
        <v>0</v>
      </c>
      <c r="W22" s="50" t="s">
        <v>22</v>
      </c>
      <c r="X22" s="17">
        <f>SUM(X9:X20)</f>
        <v>5</v>
      </c>
    </row>
    <row r="23" spans="1:24" ht="19" x14ac:dyDescent="0.25">
      <c r="A23" s="5"/>
      <c r="B23" s="5"/>
      <c r="C23" s="5"/>
      <c r="D23" s="10"/>
      <c r="E23" s="39"/>
      <c r="F23" s="11"/>
      <c r="G23" s="10"/>
      <c r="H23" s="39"/>
      <c r="I23" s="56"/>
      <c r="J23" s="56" t="e">
        <f>J22/C22</f>
        <v>#DIV/0!</v>
      </c>
      <c r="K23" s="41"/>
      <c r="L23" s="41"/>
      <c r="M23" s="41"/>
      <c r="N23" s="41"/>
      <c r="O23" s="41"/>
      <c r="P23" s="41"/>
      <c r="Q23" s="10"/>
    </row>
    <row r="24" spans="1:24" ht="19" x14ac:dyDescent="0.25">
      <c r="A24" s="5"/>
      <c r="B24" s="5"/>
      <c r="C24" s="5"/>
      <c r="D24" s="10"/>
      <c r="E24" s="39"/>
      <c r="F24" s="11"/>
      <c r="G24" s="10"/>
      <c r="H24" s="39"/>
      <c r="I24" s="34"/>
      <c r="J24" s="34"/>
      <c r="K24" s="41"/>
      <c r="L24" s="41"/>
      <c r="M24" s="41"/>
      <c r="N24" s="41"/>
      <c r="O24" s="41"/>
      <c r="P24" s="41"/>
      <c r="Q24" s="10"/>
    </row>
    <row r="25" spans="1:24" ht="40" x14ac:dyDescent="0.25">
      <c r="A25" s="16" t="s">
        <v>47</v>
      </c>
      <c r="B25" s="15">
        <f>V22</f>
        <v>0</v>
      </c>
      <c r="K25" s="44"/>
      <c r="L25" s="44"/>
      <c r="M25" s="44"/>
      <c r="N25" s="44"/>
      <c r="O25" s="44"/>
      <c r="P25" s="44"/>
      <c r="Q25" s="3"/>
    </row>
    <row r="27" spans="1:24" ht="19" x14ac:dyDescent="0.25">
      <c r="A27" s="5" t="s">
        <v>35</v>
      </c>
    </row>
    <row r="28" spans="1:24" ht="19" x14ac:dyDescent="0.25">
      <c r="A28" s="5" t="s">
        <v>37</v>
      </c>
    </row>
  </sheetData>
  <mergeCells count="1">
    <mergeCell ref="H7:K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Charts</vt:lpstr>
      </vt:variant>
      <vt:variant>
        <vt:i4>1</vt:i4>
      </vt:variant>
    </vt:vector>
  </HeadingPairs>
  <TitlesOfParts>
    <vt:vector size="3" baseType="lpstr">
      <vt:lpstr>INSTRUCTIONS</vt:lpstr>
      <vt:lpstr>Data Sheet</vt:lpstr>
      <vt:lpstr>Water Use Graph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2021-12-08T16:37:11Z</dcterms:created>
  <dcterms:modified xsi:type="dcterms:W3CDTF">2022-01-18T22:49:12Z</dcterms:modified>
</cp:coreProperties>
</file>